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860" yWindow="2280" windowWidth="16380" windowHeight="8190" tabRatio="26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I31" i="1"/>
  <c r="J31" s="1"/>
  <c r="I33"/>
  <c r="J32"/>
  <c r="G32" l="1"/>
  <c r="J33"/>
  <c r="J6"/>
  <c r="J9"/>
  <c r="J18"/>
  <c r="J19"/>
  <c r="J20"/>
  <c r="J21"/>
  <c r="J27"/>
  <c r="I12"/>
  <c r="I24" s="1"/>
  <c r="I5"/>
  <c r="J5" s="1"/>
  <c r="I22"/>
  <c r="F5"/>
  <c r="D9"/>
  <c r="D12" s="1"/>
  <c r="F9"/>
  <c r="F10"/>
  <c r="D22"/>
  <c r="F22"/>
  <c r="I34" l="1"/>
  <c r="D24"/>
  <c r="I25"/>
  <c r="J25" s="1"/>
  <c r="D25"/>
  <c r="F12"/>
  <c r="F24" s="1"/>
  <c r="J24"/>
  <c r="J22"/>
  <c r="J12"/>
  <c r="J34" l="1"/>
  <c r="I35"/>
  <c r="J35" s="1"/>
  <c r="F25"/>
</calcChain>
</file>

<file path=xl/sharedStrings.xml><?xml version="1.0" encoding="utf-8"?>
<sst xmlns="http://schemas.openxmlformats.org/spreadsheetml/2006/main" count="69" uniqueCount="58">
  <si>
    <t>Noortekeskuse prognoositavad rahalised vahendid:</t>
  </si>
  <si>
    <t>Projekteerimine</t>
  </si>
  <si>
    <t>ÜHIKHIND kr/m2</t>
  </si>
  <si>
    <t>Maksumus I kr</t>
  </si>
  <si>
    <t>Maksumus kr</t>
  </si>
  <si>
    <t>Projekteerimine (eskiis kuni tööprojekt)  hoone ca. 4300 m2 s.h. tehnoruumid</t>
  </si>
  <si>
    <t>Projekti ekspertiis</t>
  </si>
  <si>
    <t>Hoone ehitus I etapp</t>
  </si>
  <si>
    <t>Välisterritoorium, mänguväljakud, parklad jne.29468 m2</t>
  </si>
  <si>
    <t>Krundisisesed võrgud</t>
  </si>
  <si>
    <t>Kokku</t>
  </si>
  <si>
    <t>Sisustus</t>
  </si>
  <si>
    <t>Muud kulud</t>
  </si>
  <si>
    <t>Omaniku järelevalve/ekspertiisid</t>
  </si>
  <si>
    <t xml:space="preserve">Ehitusaegne autori järelevalve  </t>
  </si>
  <si>
    <t>Liitumised (el. Kaitse 315 A)</t>
  </si>
  <si>
    <t>Kõik kokku</t>
  </si>
  <si>
    <t>raha kokku</t>
  </si>
  <si>
    <t>Ehitus kokku</t>
  </si>
  <si>
    <t>Maksumus eurot</t>
  </si>
  <si>
    <t>Tagastuv käibemaks</t>
  </si>
  <si>
    <t>Anne Noortekeskus ja Infokeskus</t>
  </si>
  <si>
    <t>Maksumus</t>
  </si>
  <si>
    <t>Toetus</t>
  </si>
  <si>
    <t>Infokeskus</t>
  </si>
  <si>
    <t>OF</t>
  </si>
  <si>
    <t xml:space="preserve">Noortekeskus </t>
  </si>
  <si>
    <t>Mitteabikõlblik</t>
  </si>
  <si>
    <t>eek</t>
  </si>
  <si>
    <t xml:space="preserve">INFOKESKUS </t>
  </si>
  <si>
    <t>Kokku Tartu linna panus</t>
  </si>
  <si>
    <t>Lisafinantseerimise vajadus</t>
  </si>
  <si>
    <t>Kasutamata toetus</t>
  </si>
  <si>
    <t>NOORTEKESKUS</t>
  </si>
  <si>
    <t>15%</t>
  </si>
  <si>
    <t>85%</t>
  </si>
  <si>
    <t>Ehitus ca. 2300 m2 (2295m2)</t>
  </si>
  <si>
    <t>EEK</t>
  </si>
  <si>
    <t>eurot</t>
  </si>
  <si>
    <t>prognoosid</t>
  </si>
  <si>
    <t>tegelik</t>
  </si>
  <si>
    <t>LVK25,5 milj EEK  + Abirahad 18,7 milj</t>
  </si>
  <si>
    <t>s.h. raha ehituse jaoks</t>
  </si>
  <si>
    <t>Kokku:</t>
  </si>
  <si>
    <t>sissetulnud pakkumus 12.11.2012</t>
  </si>
  <si>
    <t>ÜHIKHIND eurotm2</t>
  </si>
  <si>
    <t>Muud kulud (infotahvel, inventariseerimine, väikevahendid )</t>
  </si>
  <si>
    <t>Tulud</t>
  </si>
  <si>
    <t>Kulud</t>
  </si>
  <si>
    <t>Taotluseelarve eurot</t>
  </si>
  <si>
    <t>Puudujääv osa</t>
  </si>
  <si>
    <t>Tagastatav KM kokku</t>
  </si>
  <si>
    <t>sh Tartu linna osa</t>
  </si>
  <si>
    <t>võrra väheneb Tartu OF</t>
  </si>
  <si>
    <t>Sh INNOVE</t>
  </si>
  <si>
    <t>võrra väheneb ERDF toetus</t>
  </si>
  <si>
    <t>Riigieelarvest kaetav KM</t>
  </si>
  <si>
    <t>Mittetagastatav KM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</si>
</sst>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186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0"/>
      <color rgb="FFFF0000"/>
      <name val="Arial"/>
      <family val="2"/>
      <charset val="186"/>
    </font>
    <font>
      <b/>
      <sz val="12"/>
      <color rgb="FFFF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6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2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3" fontId="2" fillId="3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0" fontId="0" fillId="0" borderId="0" xfId="0" applyFont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3" fontId="2" fillId="2" borderId="1" xfId="0" applyNumberFormat="1" applyFont="1" applyFill="1" applyBorder="1"/>
    <xf numFmtId="3" fontId="0" fillId="0" borderId="0" xfId="0" applyNumberFormat="1" applyAlignment="1">
      <alignment wrapText="1"/>
    </xf>
    <xf numFmtId="0" fontId="0" fillId="0" borderId="2" xfId="0" applyBorder="1"/>
    <xf numFmtId="0" fontId="0" fillId="0" borderId="2" xfId="0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0" fillId="0" borderId="2" xfId="0" applyNumberFormat="1" applyFont="1" applyBorder="1"/>
    <xf numFmtId="49" fontId="0" fillId="0" borderId="2" xfId="0" applyNumberFormat="1" applyBorder="1"/>
    <xf numFmtId="3" fontId="1" fillId="5" borderId="1" xfId="0" applyNumberFormat="1" applyFont="1" applyFill="1" applyBorder="1"/>
    <xf numFmtId="3" fontId="1" fillId="5" borderId="3" xfId="0" applyNumberFormat="1" applyFont="1" applyFill="1" applyBorder="1"/>
    <xf numFmtId="3" fontId="1" fillId="5" borderId="3" xfId="0" applyNumberFormat="1" applyFont="1" applyFill="1" applyBorder="1" applyAlignment="1">
      <alignment wrapText="1"/>
    </xf>
    <xf numFmtId="3" fontId="2" fillId="5" borderId="3" xfId="0" applyNumberFormat="1" applyFont="1" applyFill="1" applyBorder="1"/>
    <xf numFmtId="3" fontId="4" fillId="0" borderId="0" xfId="0" applyNumberFormat="1" applyFont="1"/>
    <xf numFmtId="0" fontId="4" fillId="0" borderId="0" xfId="0" applyFont="1"/>
    <xf numFmtId="3" fontId="5" fillId="6" borderId="3" xfId="0" applyNumberFormat="1" applyFont="1" applyFill="1" applyBorder="1"/>
    <xf numFmtId="3" fontId="6" fillId="6" borderId="1" xfId="0" applyNumberFormat="1" applyFont="1" applyFill="1" applyBorder="1"/>
    <xf numFmtId="3" fontId="6" fillId="6" borderId="3" xfId="0" applyNumberFormat="1" applyFont="1" applyFill="1" applyBorder="1"/>
    <xf numFmtId="3" fontId="6" fillId="6" borderId="1" xfId="0" applyNumberFormat="1" applyFont="1" applyFill="1" applyBorder="1" applyAlignment="1">
      <alignment wrapText="1"/>
    </xf>
    <xf numFmtId="3" fontId="6" fillId="6" borderId="3" xfId="0" applyNumberFormat="1" applyFont="1" applyFill="1" applyBorder="1" applyAlignment="1">
      <alignment wrapText="1"/>
    </xf>
    <xf numFmtId="3" fontId="5" fillId="6" borderId="0" xfId="0" applyNumberFormat="1" applyFont="1" applyFill="1" applyBorder="1"/>
    <xf numFmtId="3" fontId="5" fillId="7" borderId="3" xfId="0" applyNumberFormat="1" applyFont="1" applyFill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3" fontId="1" fillId="0" borderId="2" xfId="0" applyNumberFormat="1" applyFont="1" applyBorder="1"/>
    <xf numFmtId="3" fontId="1" fillId="4" borderId="2" xfId="0" applyNumberFormat="1" applyFont="1" applyFill="1" applyBorder="1"/>
    <xf numFmtId="0" fontId="0" fillId="4" borderId="2" xfId="0" applyFill="1" applyBorder="1"/>
    <xf numFmtId="3" fontId="0" fillId="4" borderId="2" xfId="0" applyNumberFormat="1" applyFill="1" applyBorder="1"/>
    <xf numFmtId="3" fontId="1" fillId="8" borderId="2" xfId="0" applyNumberFormat="1" applyFont="1" applyFill="1" applyBorder="1"/>
    <xf numFmtId="0" fontId="1" fillId="4" borderId="2" xfId="0" applyFont="1" applyFill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ill="1" applyBorder="1"/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4" xfId="0" applyFont="1" applyFill="1" applyBorder="1"/>
    <xf numFmtId="3" fontId="1" fillId="2" borderId="4" xfId="0" applyNumberFormat="1" applyFont="1" applyFill="1" applyBorder="1"/>
    <xf numFmtId="3" fontId="1" fillId="3" borderId="4" xfId="0" applyNumberFormat="1" applyFont="1" applyFill="1" applyBorder="1"/>
    <xf numFmtId="3" fontId="1" fillId="5" borderId="4" xfId="0" applyNumberFormat="1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3" fontId="0" fillId="0" borderId="6" xfId="0" applyNumberFormat="1" applyFont="1" applyBorder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3" fontId="2" fillId="3" borderId="2" xfId="0" applyNumberFormat="1" applyFont="1" applyFill="1" applyBorder="1"/>
    <xf numFmtId="3" fontId="3" fillId="5" borderId="2" xfId="0" applyNumberFormat="1" applyFont="1" applyFill="1" applyBorder="1"/>
    <xf numFmtId="3" fontId="5" fillId="6" borderId="2" xfId="0" applyNumberFormat="1" applyFont="1" applyFill="1" applyBorder="1"/>
    <xf numFmtId="0" fontId="1" fillId="9" borderId="7" xfId="0" applyFont="1" applyFill="1" applyBorder="1" applyAlignment="1">
      <alignment wrapText="1"/>
    </xf>
    <xf numFmtId="0" fontId="1" fillId="10" borderId="7" xfId="0" applyFont="1" applyFill="1" applyBorder="1"/>
    <xf numFmtId="3" fontId="2" fillId="10" borderId="7" xfId="0" applyNumberFormat="1" applyFont="1" applyFill="1" applyBorder="1"/>
    <xf numFmtId="3" fontId="1" fillId="11" borderId="7" xfId="0" applyNumberFormat="1" applyFont="1" applyFill="1" applyBorder="1"/>
    <xf numFmtId="3" fontId="2" fillId="11" borderId="7" xfId="0" applyNumberFormat="1" applyFont="1" applyFill="1" applyBorder="1"/>
    <xf numFmtId="3" fontId="2" fillId="12" borderId="8" xfId="0" applyNumberFormat="1" applyFont="1" applyFill="1" applyBorder="1"/>
    <xf numFmtId="3" fontId="6" fillId="12" borderId="7" xfId="0" applyNumberFormat="1" applyFont="1" applyFill="1" applyBorder="1"/>
    <xf numFmtId="3" fontId="5" fillId="12" borderId="8" xfId="0" applyNumberFormat="1" applyFont="1" applyFill="1" applyBorder="1"/>
    <xf numFmtId="3" fontId="0" fillId="9" borderId="9" xfId="0" applyNumberFormat="1" applyFont="1" applyFill="1" applyBorder="1"/>
    <xf numFmtId="0" fontId="1" fillId="2" borderId="2" xfId="0" applyFont="1" applyFill="1" applyBorder="1"/>
    <xf numFmtId="3" fontId="2" fillId="2" borderId="2" xfId="0" applyNumberFormat="1" applyFont="1" applyFill="1" applyBorder="1"/>
    <xf numFmtId="3" fontId="1" fillId="3" borderId="2" xfId="0" applyNumberFormat="1" applyFont="1" applyFill="1" applyBorder="1"/>
    <xf numFmtId="3" fontId="2" fillId="5" borderId="2" xfId="0" applyNumberFormat="1" applyFont="1" applyFill="1" applyBorder="1"/>
    <xf numFmtId="3" fontId="6" fillId="6" borderId="2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/>
    <xf numFmtId="3" fontId="6" fillId="0" borderId="0" xfId="0" applyNumberFormat="1" applyFont="1" applyFill="1" applyBorder="1"/>
    <xf numFmtId="3" fontId="5" fillId="0" borderId="0" xfId="0" applyNumberFormat="1" applyFont="1" applyFill="1" applyBorder="1"/>
    <xf numFmtId="3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topLeftCell="E16" workbookViewId="0">
      <selection activeCell="L32" sqref="L32"/>
    </sheetView>
  </sheetViews>
  <sheetFormatPr defaultRowHeight="12.75"/>
  <cols>
    <col min="1" max="1" width="0" hidden="1" customWidth="1"/>
    <col min="2" max="2" width="36.5703125" style="1" customWidth="1"/>
    <col min="3" max="4" width="0" hidden="1" customWidth="1"/>
    <col min="5" max="5" width="19.85546875" style="2" customWidth="1"/>
    <col min="6" max="6" width="14.42578125" style="2" customWidth="1"/>
    <col min="7" max="7" width="18" style="2" customWidth="1"/>
    <col min="8" max="8" width="19.42578125" style="2" customWidth="1"/>
    <col min="9" max="9" width="15.28515625" style="2" customWidth="1"/>
    <col min="10" max="10" width="14.28515625" customWidth="1"/>
    <col min="11" max="11" width="17.140625" customWidth="1"/>
    <col min="12" max="12" width="16.140625" style="2" customWidth="1"/>
    <col min="13" max="13" width="10.42578125" bestFit="1" customWidth="1"/>
    <col min="14" max="14" width="13" customWidth="1"/>
  </cols>
  <sheetData>
    <row r="1" spans="1:12" ht="15.75">
      <c r="A1" s="3"/>
      <c r="B1" s="4"/>
      <c r="C1" s="3"/>
      <c r="D1" s="3"/>
      <c r="E1" s="5"/>
      <c r="F1" s="5"/>
      <c r="G1" s="5"/>
      <c r="H1" s="5"/>
      <c r="I1" s="5"/>
    </row>
    <row r="2" spans="1:12" s="1" customFormat="1" ht="31.5">
      <c r="A2" s="4"/>
      <c r="B2" s="6" t="s">
        <v>0</v>
      </c>
      <c r="C2" s="4"/>
      <c r="D2" s="4"/>
      <c r="E2" s="7"/>
      <c r="F2" s="7"/>
      <c r="G2" s="7"/>
      <c r="J2" s="20"/>
    </row>
    <row r="3" spans="1:12" ht="20.25">
      <c r="A3" s="3"/>
      <c r="B3" s="51" t="s">
        <v>48</v>
      </c>
      <c r="C3" s="41"/>
      <c r="D3" s="41"/>
      <c r="E3" s="42">
        <v>2010</v>
      </c>
      <c r="F3" s="42" t="s">
        <v>39</v>
      </c>
      <c r="G3" s="42" t="s">
        <v>49</v>
      </c>
      <c r="H3" s="21">
        <v>2012</v>
      </c>
      <c r="I3" s="21" t="s">
        <v>40</v>
      </c>
      <c r="J3" s="23"/>
      <c r="L3"/>
    </row>
    <row r="4" spans="1:12" ht="15.75">
      <c r="A4" s="3"/>
      <c r="B4" s="60" t="s">
        <v>1</v>
      </c>
      <c r="C4" s="61" t="s">
        <v>2</v>
      </c>
      <c r="D4" s="61" t="s">
        <v>3</v>
      </c>
      <c r="E4" s="62" t="s">
        <v>2</v>
      </c>
      <c r="F4" s="62" t="s">
        <v>4</v>
      </c>
      <c r="G4" s="63"/>
      <c r="H4" s="64" t="s">
        <v>45</v>
      </c>
      <c r="I4" s="64" t="s">
        <v>19</v>
      </c>
      <c r="J4" s="23" t="s">
        <v>37</v>
      </c>
      <c r="L4"/>
    </row>
    <row r="5" spans="1:12" s="14" customFormat="1" ht="45.75" customHeight="1">
      <c r="A5" s="3"/>
      <c r="B5" s="52" t="s">
        <v>5</v>
      </c>
      <c r="C5" s="53">
        <v>861</v>
      </c>
      <c r="D5" s="54">
        <v>1386500</v>
      </c>
      <c r="E5" s="55">
        <v>407</v>
      </c>
      <c r="F5" s="55">
        <f>1391130+360000</f>
        <v>1751130</v>
      </c>
      <c r="G5" s="56"/>
      <c r="H5" s="57"/>
      <c r="I5" s="58">
        <f>102539+29911</f>
        <v>132450</v>
      </c>
      <c r="J5" s="59">
        <f>I5*15.6464</f>
        <v>2072365.68</v>
      </c>
    </row>
    <row r="6" spans="1:12" s="14" customFormat="1" ht="15.75">
      <c r="A6" s="3"/>
      <c r="B6" s="10" t="s">
        <v>6</v>
      </c>
      <c r="C6" s="11"/>
      <c r="D6" s="12">
        <v>67260</v>
      </c>
      <c r="E6" s="13"/>
      <c r="F6" s="13">
        <v>100000</v>
      </c>
      <c r="G6" s="27"/>
      <c r="H6" s="34"/>
      <c r="I6" s="35">
        <v>2000</v>
      </c>
      <c r="J6" s="25">
        <f t="shared" ref="J6:J27" si="0">I6*15.6464</f>
        <v>31292.799999999999</v>
      </c>
    </row>
    <row r="7" spans="1:12" s="14" customFormat="1" ht="15.75">
      <c r="A7" s="3"/>
      <c r="B7" s="10"/>
      <c r="C7" s="11"/>
      <c r="D7" s="12"/>
      <c r="E7" s="13"/>
      <c r="F7" s="13"/>
      <c r="G7" s="27"/>
      <c r="H7" s="34"/>
      <c r="I7" s="35"/>
      <c r="J7" s="25"/>
    </row>
    <row r="8" spans="1:12" s="14" customFormat="1" ht="15.75">
      <c r="A8" s="3"/>
      <c r="B8" s="8" t="s">
        <v>7</v>
      </c>
      <c r="C8" s="11"/>
      <c r="D8" s="12"/>
      <c r="E8" s="13"/>
      <c r="F8" s="13"/>
      <c r="G8" s="27"/>
      <c r="H8" s="34"/>
      <c r="I8" s="35"/>
      <c r="J8" s="25"/>
    </row>
    <row r="9" spans="1:12" s="14" customFormat="1" ht="15.75">
      <c r="A9" s="3"/>
      <c r="B9" s="10" t="s">
        <v>36</v>
      </c>
      <c r="C9" s="12">
        <v>16000</v>
      </c>
      <c r="D9" s="12">
        <f>1626*C9</f>
        <v>26016000</v>
      </c>
      <c r="E9" s="13">
        <v>12941</v>
      </c>
      <c r="F9" s="13">
        <f>2600*E9</f>
        <v>33646600</v>
      </c>
      <c r="G9" s="27">
        <v>3100000</v>
      </c>
      <c r="H9" s="34">
        <v>1289</v>
      </c>
      <c r="I9" s="38">
        <v>2959217</v>
      </c>
      <c r="J9" s="25">
        <f t="shared" si="0"/>
        <v>46301092.868799999</v>
      </c>
    </row>
    <row r="10" spans="1:12" s="18" customFormat="1" ht="29.1" customHeight="1">
      <c r="A10" s="4"/>
      <c r="B10" s="4" t="s">
        <v>8</v>
      </c>
      <c r="C10" s="15"/>
      <c r="D10" s="16">
        <v>3000000</v>
      </c>
      <c r="E10" s="17">
        <v>100</v>
      </c>
      <c r="F10" s="17">
        <f>29468*E10</f>
        <v>2946800</v>
      </c>
      <c r="G10" s="29"/>
      <c r="H10" s="36"/>
      <c r="I10" s="37">
        <v>0</v>
      </c>
      <c r="J10" s="25"/>
    </row>
    <row r="11" spans="1:12" ht="15.75">
      <c r="A11" s="3"/>
      <c r="B11" s="10" t="s">
        <v>9</v>
      </c>
      <c r="C11" s="11"/>
      <c r="D11" s="12"/>
      <c r="E11" s="13"/>
      <c r="F11" s="13"/>
      <c r="G11" s="28"/>
      <c r="H11" s="34"/>
      <c r="I11" s="35">
        <v>0</v>
      </c>
      <c r="J11" s="25"/>
      <c r="L11"/>
    </row>
    <row r="12" spans="1:12" s="14" customFormat="1" ht="15.75">
      <c r="A12" s="3"/>
      <c r="B12" s="8" t="s">
        <v>10</v>
      </c>
      <c r="C12" s="11"/>
      <c r="D12" s="19">
        <f>SUM(D9:D10)</f>
        <v>29016000</v>
      </c>
      <c r="E12" s="13"/>
      <c r="F12" s="9">
        <f>SUM(F5:F10)</f>
        <v>38444530</v>
      </c>
      <c r="G12" s="30"/>
      <c r="H12" s="34"/>
      <c r="I12" s="33">
        <f>SUM(I9:I11)</f>
        <v>2959217</v>
      </c>
      <c r="J12" s="25">
        <f t="shared" si="0"/>
        <v>46301092.868799999</v>
      </c>
    </row>
    <row r="13" spans="1:12" s="14" customFormat="1" ht="15.75">
      <c r="A13" s="3"/>
      <c r="B13" s="10"/>
      <c r="C13" s="11"/>
      <c r="D13" s="12"/>
      <c r="E13" s="13"/>
      <c r="F13" s="13"/>
      <c r="G13" s="28"/>
      <c r="H13" s="34"/>
      <c r="I13" s="35"/>
      <c r="J13" s="25"/>
    </row>
    <row r="14" spans="1:12" s="14" customFormat="1" ht="15.75">
      <c r="A14" s="3"/>
      <c r="B14" s="8" t="s">
        <v>11</v>
      </c>
      <c r="C14" s="11"/>
      <c r="D14" s="12"/>
      <c r="E14" s="13"/>
      <c r="F14" s="13"/>
      <c r="G14" s="28"/>
      <c r="H14" s="34"/>
      <c r="I14" s="35"/>
      <c r="J14" s="25"/>
    </row>
    <row r="15" spans="1:12" s="14" customFormat="1" ht="15.75">
      <c r="A15" s="3"/>
      <c r="B15" s="10" t="s">
        <v>11</v>
      </c>
      <c r="C15" s="12"/>
      <c r="D15" s="19">
        <v>3300000</v>
      </c>
      <c r="E15" s="13">
        <v>100</v>
      </c>
      <c r="F15" s="9">
        <v>2600000</v>
      </c>
      <c r="G15" s="30"/>
      <c r="H15" s="34"/>
      <c r="I15" s="33">
        <v>0</v>
      </c>
      <c r="J15" s="25"/>
    </row>
    <row r="16" spans="1:12" s="14" customFormat="1" ht="15.75">
      <c r="A16" s="3"/>
      <c r="B16" s="10"/>
      <c r="C16" s="11"/>
      <c r="D16" s="12"/>
      <c r="E16" s="13"/>
      <c r="F16" s="13"/>
      <c r="G16" s="28"/>
      <c r="H16" s="34"/>
      <c r="I16" s="35"/>
      <c r="J16" s="25"/>
    </row>
    <row r="17" spans="1:14" s="14" customFormat="1" ht="15.75">
      <c r="A17" s="3"/>
      <c r="B17" s="8" t="s">
        <v>12</v>
      </c>
      <c r="C17" s="11"/>
      <c r="D17" s="12"/>
      <c r="E17" s="13"/>
      <c r="F17" s="13"/>
      <c r="G17" s="28"/>
      <c r="H17" s="34"/>
      <c r="I17" s="35"/>
      <c r="J17" s="25"/>
    </row>
    <row r="18" spans="1:14" s="14" customFormat="1" ht="15.75">
      <c r="A18" s="3"/>
      <c r="B18" s="10" t="s">
        <v>13</v>
      </c>
      <c r="C18" s="11"/>
      <c r="D18" s="12">
        <v>388800</v>
      </c>
      <c r="E18" s="13"/>
      <c r="F18" s="13">
        <v>300000</v>
      </c>
      <c r="G18" s="28"/>
      <c r="H18" s="34"/>
      <c r="I18" s="35">
        <v>25000</v>
      </c>
      <c r="J18" s="25">
        <f t="shared" si="0"/>
        <v>391160</v>
      </c>
    </row>
    <row r="19" spans="1:14" s="14" customFormat="1" ht="15.75">
      <c r="A19" s="3"/>
      <c r="B19" s="10" t="s">
        <v>14</v>
      </c>
      <c r="C19" s="11"/>
      <c r="D19" s="12">
        <v>76700</v>
      </c>
      <c r="E19" s="13"/>
      <c r="F19" s="13">
        <v>76000</v>
      </c>
      <c r="G19" s="28"/>
      <c r="H19" s="34"/>
      <c r="I19" s="35">
        <v>5565</v>
      </c>
      <c r="J19" s="25">
        <f t="shared" si="0"/>
        <v>87072.216</v>
      </c>
    </row>
    <row r="20" spans="1:14" ht="15.75">
      <c r="A20" s="3"/>
      <c r="B20" s="10" t="s">
        <v>15</v>
      </c>
      <c r="C20" s="11"/>
      <c r="D20" s="12">
        <v>300000</v>
      </c>
      <c r="E20" s="13"/>
      <c r="F20" s="13">
        <v>500000</v>
      </c>
      <c r="G20" s="28"/>
      <c r="H20" s="34"/>
      <c r="I20" s="35">
        <v>65000</v>
      </c>
      <c r="J20" s="25">
        <f t="shared" si="0"/>
        <v>1017016</v>
      </c>
      <c r="L20"/>
    </row>
    <row r="21" spans="1:14" ht="30.6" customHeight="1">
      <c r="A21" s="3"/>
      <c r="B21" s="10" t="s">
        <v>46</v>
      </c>
      <c r="C21" s="11"/>
      <c r="D21" s="12">
        <v>700000</v>
      </c>
      <c r="E21" s="13"/>
      <c r="F21" s="13">
        <v>500000</v>
      </c>
      <c r="G21" s="28"/>
      <c r="H21" s="34"/>
      <c r="I21" s="35">
        <v>10000</v>
      </c>
      <c r="J21" s="25">
        <f t="shared" si="0"/>
        <v>156464</v>
      </c>
      <c r="L21"/>
    </row>
    <row r="22" spans="1:14" ht="15.75">
      <c r="A22" s="3"/>
      <c r="B22" s="8" t="s">
        <v>10</v>
      </c>
      <c r="C22" s="11"/>
      <c r="D22" s="19">
        <f>SUM(D18:D21)</f>
        <v>1465500</v>
      </c>
      <c r="E22" s="13"/>
      <c r="F22" s="9">
        <f>SUM(F18:F21)</f>
        <v>1376000</v>
      </c>
      <c r="G22" s="30"/>
      <c r="H22" s="34"/>
      <c r="I22" s="33">
        <f>SUM(I18:I21)</f>
        <v>105565</v>
      </c>
      <c r="J22" s="25">
        <f t="shared" si="0"/>
        <v>1651712.216</v>
      </c>
      <c r="L22"/>
    </row>
    <row r="23" spans="1:14" ht="15.75">
      <c r="A23" s="3"/>
      <c r="B23" s="8"/>
      <c r="C23" s="11"/>
      <c r="D23" s="19"/>
      <c r="E23" s="13"/>
      <c r="F23" s="9"/>
      <c r="G23" s="30"/>
      <c r="H23" s="34"/>
      <c r="I23" s="33"/>
      <c r="J23" s="25"/>
      <c r="L23"/>
    </row>
    <row r="24" spans="1:14" ht="15.75">
      <c r="A24" s="3"/>
      <c r="B24" s="10" t="s">
        <v>18</v>
      </c>
      <c r="C24" s="11"/>
      <c r="D24" s="19" t="e">
        <f>#REF!+D5+D6+D12+D22</f>
        <v>#REF!</v>
      </c>
      <c r="E24" s="13"/>
      <c r="F24" s="9">
        <f>F12</f>
        <v>38444530</v>
      </c>
      <c r="G24" s="30"/>
      <c r="H24" s="34"/>
      <c r="I24" s="39">
        <f>I12</f>
        <v>2959217</v>
      </c>
      <c r="J24" s="25">
        <f t="shared" si="0"/>
        <v>46301092.868799999</v>
      </c>
      <c r="L24"/>
    </row>
    <row r="25" spans="1:14" ht="15.75">
      <c r="A25" s="3"/>
      <c r="B25" s="65" t="s">
        <v>16</v>
      </c>
      <c r="C25" s="66"/>
      <c r="D25" s="67" t="e">
        <f>#REF!+D5+D6+D12+D15+D22</f>
        <v>#REF!</v>
      </c>
      <c r="E25" s="68"/>
      <c r="F25" s="69">
        <f>F5+F6+F12+F15+F22</f>
        <v>44271660</v>
      </c>
      <c r="G25" s="70"/>
      <c r="H25" s="71"/>
      <c r="I25" s="72">
        <f>I5+I6+I9+I15+I22</f>
        <v>3199232</v>
      </c>
      <c r="J25" s="73">
        <f t="shared" si="0"/>
        <v>50056463.564800002</v>
      </c>
      <c r="L25"/>
      <c r="M25" s="31"/>
      <c r="N25" s="2"/>
    </row>
    <row r="26" spans="1:14" ht="15.75">
      <c r="A26" s="3"/>
      <c r="B26" s="40"/>
      <c r="C26" s="74"/>
      <c r="D26" s="75"/>
      <c r="E26" s="76"/>
      <c r="F26" s="62"/>
      <c r="G26" s="77"/>
      <c r="H26" s="78"/>
      <c r="I26" s="64"/>
      <c r="J26" s="25"/>
      <c r="L26"/>
      <c r="M26" s="31"/>
      <c r="N26" s="2"/>
    </row>
    <row r="27" spans="1:14" ht="15.75">
      <c r="A27" s="3"/>
      <c r="B27" s="40" t="s">
        <v>44</v>
      </c>
      <c r="C27" s="74"/>
      <c r="D27" s="75"/>
      <c r="E27" s="76"/>
      <c r="F27" s="62"/>
      <c r="G27" s="77"/>
      <c r="H27" s="78"/>
      <c r="I27" s="64">
        <v>2959217</v>
      </c>
      <c r="J27" s="25">
        <f t="shared" si="0"/>
        <v>46301092.868799999</v>
      </c>
      <c r="L27" s="32"/>
      <c r="M27" s="31"/>
      <c r="N27" s="2"/>
    </row>
    <row r="28" spans="1:14" ht="15.75">
      <c r="A28" s="3"/>
      <c r="B28" s="79"/>
      <c r="C28" s="80"/>
      <c r="D28" s="81"/>
      <c r="E28" s="82"/>
      <c r="F28" s="81"/>
      <c r="G28" s="81"/>
      <c r="H28" s="83"/>
      <c r="I28" s="84"/>
      <c r="J28" s="85"/>
      <c r="L28" s="32"/>
      <c r="M28" s="31"/>
      <c r="N28" s="2"/>
    </row>
    <row r="29" spans="1:14" ht="15.75">
      <c r="A29" s="3"/>
      <c r="B29" s="4"/>
      <c r="C29" s="3"/>
      <c r="D29" s="3"/>
      <c r="E29" s="5"/>
      <c r="F29" s="5"/>
      <c r="G29" s="5"/>
      <c r="H29" s="5"/>
      <c r="I29" s="5"/>
      <c r="J29" s="5"/>
      <c r="K29" s="5"/>
    </row>
    <row r="30" spans="1:14" ht="20.25">
      <c r="A30" s="3"/>
      <c r="B30" s="51" t="s">
        <v>47</v>
      </c>
      <c r="C30" s="41"/>
      <c r="D30" s="41"/>
      <c r="E30" s="42"/>
      <c r="F30" s="42"/>
      <c r="G30" s="42"/>
      <c r="H30" s="42"/>
      <c r="I30" s="42" t="s">
        <v>38</v>
      </c>
      <c r="J30" s="42" t="s">
        <v>37</v>
      </c>
      <c r="K30" s="5"/>
    </row>
    <row r="31" spans="1:14" ht="15.75">
      <c r="A31" s="3"/>
      <c r="B31" s="43" t="s">
        <v>41</v>
      </c>
      <c r="C31" s="47"/>
      <c r="D31" s="47"/>
      <c r="E31" s="43" t="s">
        <v>17</v>
      </c>
      <c r="F31" s="43">
        <v>44271922</v>
      </c>
      <c r="G31" s="45">
        <v>2829492</v>
      </c>
      <c r="H31" s="45"/>
      <c r="I31" s="45">
        <f>G31</f>
        <v>2829492</v>
      </c>
      <c r="J31" s="23">
        <f>I31*15.6465952</f>
        <v>44271915.945638403</v>
      </c>
    </row>
    <row r="32" spans="1:14" ht="15.75">
      <c r="A32" s="3"/>
      <c r="B32" s="40"/>
      <c r="C32" s="41"/>
      <c r="D32" s="41"/>
      <c r="E32" s="42" t="s">
        <v>42</v>
      </c>
      <c r="F32" s="42"/>
      <c r="G32" s="23">
        <f>F32/15.646</f>
        <v>0</v>
      </c>
      <c r="H32" s="23" t="s">
        <v>32</v>
      </c>
      <c r="I32" s="23">
        <v>-122618</v>
      </c>
      <c r="J32" s="23">
        <f>I32*15.6465952</f>
        <v>-1918554.2102336001</v>
      </c>
    </row>
    <row r="33" spans="1:14" ht="15.75">
      <c r="A33" s="3"/>
      <c r="B33" s="40"/>
      <c r="C33" s="41"/>
      <c r="D33" s="41"/>
      <c r="E33" s="42"/>
      <c r="F33" s="42"/>
      <c r="G33" s="21"/>
      <c r="H33" s="43" t="s">
        <v>20</v>
      </c>
      <c r="I33" s="45">
        <f>207000</f>
        <v>207000</v>
      </c>
      <c r="J33" s="23">
        <f t="shared" ref="J33:J35" si="1">I33*15.646</f>
        <v>3238722</v>
      </c>
    </row>
    <row r="34" spans="1:14" ht="15.75">
      <c r="A34" s="3"/>
      <c r="B34" s="40"/>
      <c r="C34" s="41"/>
      <c r="D34" s="41"/>
      <c r="E34" s="23"/>
      <c r="F34" s="23"/>
      <c r="G34" s="46"/>
      <c r="H34" s="23" t="s">
        <v>43</v>
      </c>
      <c r="I34" s="23">
        <f>SUM(I31:I33)</f>
        <v>2913874</v>
      </c>
      <c r="J34" s="23">
        <f t="shared" si="1"/>
        <v>45590472.604000002</v>
      </c>
    </row>
    <row r="35" spans="1:14" ht="15.75">
      <c r="A35" s="3"/>
      <c r="B35" s="44" t="s">
        <v>50</v>
      </c>
      <c r="C35" s="44"/>
      <c r="D35" s="44"/>
      <c r="E35" s="22"/>
      <c r="F35" s="24"/>
      <c r="G35" s="22"/>
      <c r="H35" s="44"/>
      <c r="I35" s="45">
        <f>I34-I25</f>
        <v>-285358</v>
      </c>
      <c r="J35" s="45">
        <f t="shared" si="1"/>
        <v>-4464711.2680000002</v>
      </c>
      <c r="L35"/>
    </row>
    <row r="36" spans="1:14" ht="15.75">
      <c r="A36" s="3"/>
      <c r="B36" s="48"/>
      <c r="C36" s="48"/>
      <c r="D36" s="48"/>
      <c r="E36" s="48"/>
      <c r="F36" s="48"/>
      <c r="G36" s="48"/>
      <c r="H36" s="48"/>
      <c r="I36" s="50"/>
      <c r="J36" s="49"/>
      <c r="L36"/>
    </row>
    <row r="37" spans="1:14" ht="15.75">
      <c r="A37" s="3"/>
      <c r="B37"/>
      <c r="E37"/>
      <c r="F37"/>
      <c r="G37"/>
      <c r="H37"/>
      <c r="I37"/>
      <c r="L37"/>
    </row>
    <row r="38" spans="1:14" ht="15.75">
      <c r="A38" s="3"/>
      <c r="G38"/>
      <c r="H38" s="21" t="s">
        <v>21</v>
      </c>
      <c r="I38" s="21"/>
      <c r="J38" s="21"/>
      <c r="K38" s="21"/>
      <c r="L38" s="21"/>
      <c r="M38" s="21"/>
      <c r="N38" s="21"/>
    </row>
    <row r="39" spans="1:14">
      <c r="G39"/>
      <c r="H39" s="21"/>
      <c r="I39" s="23"/>
      <c r="J39" s="23"/>
      <c r="K39" s="23"/>
      <c r="L39" s="23"/>
      <c r="M39" s="21"/>
      <c r="N39" s="21"/>
    </row>
    <row r="40" spans="1:14">
      <c r="G40"/>
      <c r="H40" s="21" t="s">
        <v>22</v>
      </c>
      <c r="I40" s="23">
        <v>2959217</v>
      </c>
      <c r="J40" s="23"/>
      <c r="K40" s="23" t="s">
        <v>51</v>
      </c>
      <c r="L40" s="23">
        <v>398166.60499999998</v>
      </c>
      <c r="M40" s="21"/>
      <c r="N40" s="21"/>
    </row>
    <row r="41" spans="1:14">
      <c r="G41"/>
      <c r="H41" s="21"/>
      <c r="I41" s="26"/>
      <c r="J41" s="23"/>
      <c r="K41" s="23" t="s">
        <v>52</v>
      </c>
      <c r="L41" s="23">
        <v>207055.18799999999</v>
      </c>
      <c r="M41" s="21" t="s">
        <v>53</v>
      </c>
      <c r="N41" s="21"/>
    </row>
    <row r="42" spans="1:14">
      <c r="G42"/>
      <c r="H42" s="21" t="s">
        <v>24</v>
      </c>
      <c r="I42" s="26" t="s">
        <v>34</v>
      </c>
      <c r="J42" s="23"/>
      <c r="K42" s="23" t="s">
        <v>54</v>
      </c>
      <c r="L42" s="23">
        <v>191111.41699999999</v>
      </c>
      <c r="M42" s="21" t="s">
        <v>55</v>
      </c>
      <c r="N42" s="21"/>
    </row>
    <row r="43" spans="1:14">
      <c r="G43"/>
      <c r="H43" s="21" t="s">
        <v>26</v>
      </c>
      <c r="I43" s="26" t="s">
        <v>35</v>
      </c>
      <c r="J43" s="23"/>
      <c r="K43" s="23" t="s">
        <v>23</v>
      </c>
      <c r="L43" s="23">
        <v>1109322.4428871567</v>
      </c>
      <c r="M43" s="21"/>
      <c r="N43" s="21"/>
    </row>
    <row r="44" spans="1:14">
      <c r="G44"/>
      <c r="H44" s="21"/>
      <c r="I44" s="26"/>
      <c r="J44" s="23"/>
      <c r="K44" s="23" t="s">
        <v>25</v>
      </c>
      <c r="L44" s="23">
        <v>1291551.5364785944</v>
      </c>
      <c r="M44" s="21"/>
      <c r="N44" s="21"/>
    </row>
    <row r="45" spans="1:14">
      <c r="G45"/>
      <c r="H45" s="21" t="s">
        <v>29</v>
      </c>
      <c r="I45" s="23"/>
      <c r="J45" s="23"/>
      <c r="K45" s="23" t="s">
        <v>27</v>
      </c>
      <c r="L45" s="23">
        <v>255212.64396758162</v>
      </c>
      <c r="M45" s="21" t="s">
        <v>28</v>
      </c>
      <c r="N45" s="21"/>
    </row>
    <row r="46" spans="1:14">
      <c r="G46"/>
      <c r="H46" s="21" t="s">
        <v>23</v>
      </c>
      <c r="I46" s="23">
        <v>347707.99749999994</v>
      </c>
      <c r="J46" s="23"/>
      <c r="K46" s="23"/>
      <c r="L46" s="23"/>
      <c r="M46" s="21">
        <v>24201600.425769139</v>
      </c>
      <c r="N46" s="21"/>
    </row>
    <row r="47" spans="1:14">
      <c r="G47"/>
      <c r="H47" s="21" t="s">
        <v>25</v>
      </c>
      <c r="I47" s="23">
        <v>22194.127499999999</v>
      </c>
      <c r="J47" s="23"/>
      <c r="K47" s="23" t="s">
        <v>30</v>
      </c>
      <c r="L47" s="23">
        <v>1546764.1804461761</v>
      </c>
      <c r="M47" s="21"/>
      <c r="N47" s="21"/>
    </row>
    <row r="48" spans="1:14">
      <c r="G48"/>
      <c r="H48" s="21" t="s">
        <v>32</v>
      </c>
      <c r="I48" s="23">
        <v>122618.00250000006</v>
      </c>
      <c r="J48" s="23"/>
      <c r="K48" s="23" t="s">
        <v>31</v>
      </c>
      <c r="L48" s="23">
        <v>0</v>
      </c>
      <c r="M48" s="21"/>
      <c r="N48" s="21"/>
    </row>
    <row r="49" spans="7:14">
      <c r="G49"/>
      <c r="H49" s="21" t="s">
        <v>56</v>
      </c>
      <c r="I49" s="23">
        <v>73980.424999999988</v>
      </c>
      <c r="J49" s="23"/>
      <c r="K49" s="23"/>
      <c r="L49" s="23"/>
      <c r="M49" s="21"/>
      <c r="N49" s="21"/>
    </row>
    <row r="50" spans="7:14">
      <c r="G50"/>
      <c r="H50" s="21"/>
      <c r="I50" s="23"/>
      <c r="J50" s="23"/>
      <c r="K50" s="23"/>
      <c r="L50" s="23"/>
      <c r="M50" s="21"/>
      <c r="N50" s="21"/>
    </row>
    <row r="51" spans="7:14">
      <c r="G51"/>
      <c r="H51" s="21" t="s">
        <v>33</v>
      </c>
      <c r="I51" s="23"/>
      <c r="J51" s="23"/>
      <c r="K51" s="23"/>
      <c r="L51" s="23"/>
      <c r="M51" s="21"/>
      <c r="N51" s="21"/>
    </row>
    <row r="52" spans="7:14">
      <c r="G52"/>
      <c r="H52" s="21" t="s">
        <v>23</v>
      </c>
      <c r="I52" s="23">
        <v>761614.4453871568</v>
      </c>
      <c r="J52" s="23"/>
      <c r="K52" s="23"/>
      <c r="L52" s="23"/>
      <c r="M52" s="21"/>
      <c r="N52" s="21"/>
    </row>
    <row r="53" spans="7:14">
      <c r="G53"/>
      <c r="H53" s="21" t="s">
        <v>25</v>
      </c>
      <c r="I53" s="23">
        <v>1269357.4089785945</v>
      </c>
      <c r="J53" s="23"/>
      <c r="K53" s="23"/>
      <c r="L53" s="23"/>
      <c r="M53" s="21"/>
      <c r="N53" s="21"/>
    </row>
    <row r="54" spans="7:14">
      <c r="G54"/>
      <c r="H54" s="21" t="s">
        <v>27</v>
      </c>
      <c r="I54" s="23">
        <v>160176.41563424841</v>
      </c>
      <c r="J54" s="23"/>
      <c r="K54" s="23"/>
      <c r="L54" s="23"/>
      <c r="M54" s="21"/>
      <c r="N54" s="21"/>
    </row>
    <row r="55" spans="7:14">
      <c r="G55"/>
      <c r="H55" s="21" t="s">
        <v>57</v>
      </c>
      <c r="I55" s="23">
        <v>95036.228333333216</v>
      </c>
      <c r="J55" s="23"/>
      <c r="K55" s="23"/>
      <c r="L55" s="23"/>
      <c r="M55" s="21"/>
      <c r="N55" s="21"/>
    </row>
    <row r="56" spans="7:14">
      <c r="G56"/>
      <c r="H56" s="21" t="s">
        <v>56</v>
      </c>
      <c r="I56" s="23">
        <v>324186.18</v>
      </c>
      <c r="J56" s="23"/>
      <c r="K56" s="23"/>
      <c r="L56" s="23"/>
      <c r="M56" s="21"/>
      <c r="N56" s="21"/>
    </row>
    <row r="57" spans="7:14">
      <c r="G57"/>
      <c r="H57"/>
      <c r="J57" s="2"/>
      <c r="K57" s="2"/>
    </row>
    <row r="58" spans="7:14">
      <c r="G58"/>
      <c r="H58"/>
      <c r="J58" s="2"/>
      <c r="K58" s="2"/>
    </row>
    <row r="59" spans="7:14">
      <c r="G59"/>
      <c r="H59"/>
      <c r="I59"/>
      <c r="L59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Kunnar</cp:lastModifiedBy>
  <dcterms:created xsi:type="dcterms:W3CDTF">2012-10-15T11:47:13Z</dcterms:created>
  <dcterms:modified xsi:type="dcterms:W3CDTF">2012-11-13T09:35:28Z</dcterms:modified>
</cp:coreProperties>
</file>